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Education\GROUP\GOV_UNIT\2 Schools\1 NON-SCHOOL WORK\1 SCHOOLS FORUM - HMG\1 Schools Forum meetings\Agendas\2024-25\word docs\"/>
    </mc:Choice>
  </mc:AlternateContent>
  <xr:revisionPtr revIDLastSave="0" documentId="8_{B5AC208A-BE65-4196-9C88-3E29B679F61A}" xr6:coauthVersionLast="47" xr6:coauthVersionMax="47" xr10:uidLastSave="{00000000-0000-0000-0000-000000000000}"/>
  <bookViews>
    <workbookView xWindow="-57720" yWindow="-120" windowWidth="29040" windowHeight="15840" xr2:uid="{3D5A6815-E121-4AB6-A616-BA6019BDBE6B}"/>
  </bookViews>
  <sheets>
    <sheet name="Sheet1" sheetId="1" r:id="rId1"/>
  </sheets>
  <definedNames>
    <definedName name="_xlnm.Print_Area" localSheetId="0">Sheet1!$B$2:$V$32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  <c r="E31" i="1"/>
  <c r="F31" i="1"/>
  <c r="R29" i="1" l="1"/>
  <c r="R28" i="1"/>
  <c r="R26" i="1"/>
  <c r="R25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5" i="1"/>
  <c r="R31" i="1" l="1"/>
  <c r="P29" i="1"/>
  <c r="Q13" i="1" l="1"/>
  <c r="O13" i="1"/>
  <c r="K28" i="1"/>
  <c r="K29" i="1"/>
  <c r="L29" i="1" s="1"/>
  <c r="K26" i="1"/>
  <c r="K25" i="1"/>
  <c r="M29" i="1" l="1"/>
  <c r="N29" i="1"/>
  <c r="K12" i="1"/>
  <c r="L12" i="1" s="1"/>
  <c r="N12" i="1" s="1"/>
  <c r="K20" i="1"/>
  <c r="L20" i="1" s="1"/>
  <c r="N20" i="1" s="1"/>
  <c r="K19" i="1"/>
  <c r="L19" i="1" s="1"/>
  <c r="N19" i="1" s="1"/>
  <c r="K11" i="1"/>
  <c r="L11" i="1" s="1"/>
  <c r="N11" i="1" s="1"/>
  <c r="K8" i="1"/>
  <c r="L8" i="1" s="1"/>
  <c r="N8" i="1" s="1"/>
  <c r="K16" i="1"/>
  <c r="L16" i="1" s="1"/>
  <c r="N16" i="1" s="1"/>
  <c r="K23" i="1"/>
  <c r="K22" i="1"/>
  <c r="L22" i="1" s="1"/>
  <c r="N22" i="1" s="1"/>
  <c r="K15" i="1"/>
  <c r="L15" i="1" s="1"/>
  <c r="N15" i="1" s="1"/>
  <c r="K7" i="1"/>
  <c r="L7" i="1" s="1"/>
  <c r="N7" i="1" s="1"/>
  <c r="K21" i="1"/>
  <c r="L21" i="1" s="1"/>
  <c r="N21" i="1" s="1"/>
  <c r="K18" i="1"/>
  <c r="L18" i="1" s="1"/>
  <c r="N18" i="1" s="1"/>
  <c r="K14" i="1"/>
  <c r="K10" i="1"/>
  <c r="L10" i="1" s="1"/>
  <c r="N10" i="1" s="1"/>
  <c r="K9" i="1"/>
  <c r="L9" i="1" s="1"/>
  <c r="N9" i="1" s="1"/>
  <c r="K17" i="1"/>
  <c r="L17" i="1" s="1"/>
  <c r="N17" i="1" s="1"/>
  <c r="K13" i="1"/>
  <c r="L13" i="1" s="1"/>
  <c r="K5" i="1"/>
  <c r="L5" i="1" s="1"/>
  <c r="N5" i="1" s="1"/>
  <c r="P28" i="1"/>
  <c r="P26" i="1"/>
  <c r="P25" i="1"/>
  <c r="P19" i="1"/>
  <c r="P14" i="1"/>
  <c r="P17" i="1"/>
  <c r="P11" i="1"/>
  <c r="P18" i="1"/>
  <c r="P16" i="1"/>
  <c r="P13" i="1"/>
  <c r="P22" i="1"/>
  <c r="P20" i="1"/>
  <c r="P15" i="1"/>
  <c r="P8" i="1"/>
  <c r="P21" i="1"/>
  <c r="P23" i="1"/>
  <c r="P9" i="1"/>
  <c r="P12" i="1"/>
  <c r="P10" i="1"/>
  <c r="P7" i="1"/>
  <c r="P5" i="1"/>
  <c r="L28" i="1"/>
  <c r="N28" i="1" s="1"/>
  <c r="L26" i="1"/>
  <c r="N26" i="1" s="1"/>
  <c r="L25" i="1"/>
  <c r="N25" i="1" s="1"/>
  <c r="L14" i="1"/>
  <c r="N14" i="1" s="1"/>
  <c r="N23" i="1"/>
  <c r="Q31" i="1"/>
  <c r="O31" i="1"/>
  <c r="J31" i="1"/>
  <c r="I31" i="1"/>
  <c r="G31" i="1"/>
  <c r="N13" i="1" l="1"/>
  <c r="M13" i="1"/>
  <c r="K31" i="1"/>
  <c r="M23" i="1"/>
  <c r="M16" i="1"/>
  <c r="M25" i="1"/>
  <c r="M26" i="1"/>
  <c r="M9" i="1"/>
  <c r="M22" i="1"/>
  <c r="M5" i="1"/>
  <c r="M28" i="1"/>
  <c r="M10" i="1"/>
  <c r="M19" i="1"/>
  <c r="M15" i="1"/>
  <c r="M18" i="1"/>
  <c r="M11" i="1"/>
  <c r="M17" i="1"/>
  <c r="M21" i="1"/>
  <c r="M8" i="1"/>
  <c r="M12" i="1"/>
  <c r="M20" i="1"/>
  <c r="M14" i="1"/>
  <c r="H31" i="1"/>
  <c r="M7" i="1"/>
  <c r="N31" i="1"/>
  <c r="L31" i="1"/>
  <c r="P31" i="1"/>
  <c r="M3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Carty, Rachel</author>
  </authors>
  <commentList>
    <comment ref="G25" authorId="0" shapeId="0" xr:uid="{95BCB272-A540-4FAC-99C5-FFA9BD3298B5}">
      <text>
        <r>
          <rPr>
            <b/>
            <sz val="9"/>
            <color indexed="81"/>
            <rFont val="Tahoma"/>
            <family val="2"/>
          </rPr>
          <t>Carty, Rachel:</t>
        </r>
        <r>
          <rPr>
            <sz val="9"/>
            <color indexed="81"/>
            <rFont val="Tahoma"/>
            <family val="2"/>
          </rPr>
          <t xml:space="preserve">
school used £42833 in BPS difference £54
</t>
        </r>
      </text>
    </comment>
  </commentList>
</comments>
</file>

<file path=xl/sharedStrings.xml><?xml version="1.0" encoding="utf-8"?>
<sst xmlns="http://schemas.openxmlformats.org/spreadsheetml/2006/main" count="161" uniqueCount="91">
  <si>
    <t>2023/24</t>
  </si>
  <si>
    <t>Balance
as %age
of core
funding
%</t>
  </si>
  <si>
    <t>Cummul
-ative
Revenue
Balance
£</t>
  </si>
  <si>
    <t>2025/26 Balances</t>
  </si>
  <si>
    <t>School</t>
  </si>
  <si>
    <t>Primary Schools</t>
  </si>
  <si>
    <t>St Pauls Nursery School</t>
  </si>
  <si>
    <t xml:space="preserve">
Final
Revenue
Outturn
£</t>
  </si>
  <si>
    <t xml:space="preserve">
Core
Revenue
Funding
£</t>
  </si>
  <si>
    <t xml:space="preserve">
Revenue
Expend
-iture
£</t>
  </si>
  <si>
    <t xml:space="preserve">
Revenue
Income
£</t>
  </si>
  <si>
    <t xml:space="preserve">
In-Year
Revenue
Balance
£</t>
  </si>
  <si>
    <t>2003</t>
  </si>
  <si>
    <t>Carr Infant School</t>
  </si>
  <si>
    <t>2007</t>
  </si>
  <si>
    <t>Dringhouses Primary</t>
  </si>
  <si>
    <t>2008</t>
  </si>
  <si>
    <t>Fishergate Primary</t>
  </si>
  <si>
    <t>2013</t>
  </si>
  <si>
    <t>Copmanthorpe Primary</t>
  </si>
  <si>
    <t>2015</t>
  </si>
  <si>
    <t>Yearsley Grove Primary</t>
  </si>
  <si>
    <t>2017</t>
  </si>
  <si>
    <t>Westfield Primary</t>
  </si>
  <si>
    <t>2018</t>
  </si>
  <si>
    <t>Clifton Green Primary</t>
  </si>
  <si>
    <t>2058</t>
  </si>
  <si>
    <t>Ralph Butterfield Primary</t>
  </si>
  <si>
    <t>2227</t>
  </si>
  <si>
    <t>Stockton on Forest Primary</t>
  </si>
  <si>
    <t>2240</t>
  </si>
  <si>
    <t>Wigginton Primary</t>
  </si>
  <si>
    <t>2241</t>
  </si>
  <si>
    <t>Headlands Primary</t>
  </si>
  <si>
    <t>3002</t>
  </si>
  <si>
    <t>St Barnabas CE Primary</t>
  </si>
  <si>
    <t>3003</t>
  </si>
  <si>
    <t>St Paul's CE Primary</t>
  </si>
  <si>
    <t>3152</t>
  </si>
  <si>
    <t>Elvington Primary</t>
  </si>
  <si>
    <t>3156</t>
  </si>
  <si>
    <t>St Oswalds CE Primary</t>
  </si>
  <si>
    <t>3158</t>
  </si>
  <si>
    <t>Lord Deramore's Primary</t>
  </si>
  <si>
    <t>3222</t>
  </si>
  <si>
    <t>St. Mary's CE Primary</t>
  </si>
  <si>
    <t>Secondary Schools</t>
  </si>
  <si>
    <t>Joseph Rowntree</t>
  </si>
  <si>
    <t>4063</t>
  </si>
  <si>
    <t>4508</t>
  </si>
  <si>
    <t xml:space="preserve">Huntington </t>
  </si>
  <si>
    <t>Special &amp; AP Schools</t>
  </si>
  <si>
    <t>Danesgate</t>
  </si>
  <si>
    <t>7032</t>
  </si>
  <si>
    <t>Applefields</t>
  </si>
  <si>
    <t>All Maintained Schools Totals</t>
  </si>
  <si>
    <t>2024/25 Proposed Start Budget</t>
  </si>
  <si>
    <t>2026/27 Balances</t>
  </si>
  <si>
    <t>2022/23</t>
  </si>
  <si>
    <t>Start
Budget
Revenue
Outturn
£</t>
  </si>
  <si>
    <t>Revised
Budget
Revenue
Outturn
£</t>
  </si>
  <si>
    <t>CITY OF YORK MAINTAINED SCHOOLS START BUDGETS AND FINANCIAL PLANS - 2023/24 TO 2026/27</t>
  </si>
  <si>
    <t>2024/25
Start
Budget
Accepted?
Yes/No</t>
  </si>
  <si>
    <t>3 Year
Budget
Plan
Accepted?
Yes/No</t>
  </si>
  <si>
    <t>Yes</t>
  </si>
  <si>
    <t xml:space="preserve">2023/24
Outturn
Compared
to Start
Budget
</t>
  </si>
  <si>
    <t>£5k better</t>
  </si>
  <si>
    <t>£88k better</t>
  </si>
  <si>
    <t>No</t>
  </si>
  <si>
    <t>£135k worse</t>
  </si>
  <si>
    <t>£89k worse</t>
  </si>
  <si>
    <t>£14k worse</t>
  </si>
  <si>
    <t>£179k worse</t>
  </si>
  <si>
    <t>£92k worse</t>
  </si>
  <si>
    <t>£17k better</t>
  </si>
  <si>
    <t>£7k better</t>
  </si>
  <si>
    <t>£62k better</t>
  </si>
  <si>
    <t>£15k better</t>
  </si>
  <si>
    <t>£33k better</t>
  </si>
  <si>
    <t>£77k better</t>
  </si>
  <si>
    <t>£10k better</t>
  </si>
  <si>
    <t>£82k better</t>
  </si>
  <si>
    <t>£8k worse</t>
  </si>
  <si>
    <t>£26k worse</t>
  </si>
  <si>
    <t>£103k worse</t>
  </si>
  <si>
    <t>£149k worse</t>
  </si>
  <si>
    <t>£459k better</t>
  </si>
  <si>
    <t>£588k better</t>
  </si>
  <si>
    <t>£267k better</t>
  </si>
  <si>
    <t>Require
Half
Termly
Monitor
Reports</t>
  </si>
  <si>
    <t>LA Decisions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</si>
</sst>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);[Red]\(#,##0\)"/>
    <numFmt numFmtId="165" formatCode="0.00%;[Red]\-\ 0.00%"/>
  </numFmts>
  <fonts count="8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FF0000"/>
      <name val="Arial"/>
      <family val="2"/>
    </font>
    <font>
      <sz val="12"/>
      <color rgb="FF00B05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0" fillId="0" borderId="8" xfId="0" applyBorder="1"/>
    <xf numFmtId="0" fontId="0" fillId="0" borderId="18" xfId="0" applyBorder="1"/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9" xfId="0" quotePrefix="1" applyFont="1" applyBorder="1" applyAlignment="1">
      <alignment horizontal="center" vertical="center"/>
    </xf>
    <xf numFmtId="164" fontId="0" fillId="0" borderId="5" xfId="1" applyNumberFormat="1" applyFont="1" applyBorder="1"/>
    <xf numFmtId="164" fontId="0" fillId="0" borderId="22" xfId="1" applyNumberFormat="1" applyFont="1" applyBorder="1"/>
    <xf numFmtId="164" fontId="0" fillId="0" borderId="2" xfId="1" applyNumberFormat="1" applyFont="1" applyBorder="1"/>
    <xf numFmtId="164" fontId="0" fillId="0" borderId="25" xfId="1" applyNumberFormat="1" applyFont="1" applyBorder="1"/>
    <xf numFmtId="164" fontId="0" fillId="0" borderId="23" xfId="1" applyNumberFormat="1" applyFont="1" applyBorder="1"/>
    <xf numFmtId="164" fontId="0" fillId="0" borderId="28" xfId="1" applyNumberFormat="1" applyFont="1" applyBorder="1"/>
    <xf numFmtId="164" fontId="0" fillId="0" borderId="26" xfId="1" applyNumberFormat="1" applyFont="1" applyBorder="1"/>
    <xf numFmtId="164" fontId="2" fillId="0" borderId="21" xfId="1" applyNumberFormat="1" applyFont="1" applyBorder="1"/>
    <xf numFmtId="164" fontId="2" fillId="0" borderId="24" xfId="1" applyNumberFormat="1" applyFont="1" applyBorder="1"/>
    <xf numFmtId="164" fontId="2" fillId="0" borderId="29" xfId="1" applyNumberFormat="1" applyFont="1" applyBorder="1"/>
    <xf numFmtId="164" fontId="2" fillId="0" borderId="27" xfId="1" applyNumberFormat="1" applyFont="1" applyBorder="1"/>
    <xf numFmtId="165" fontId="0" fillId="0" borderId="25" xfId="2" applyNumberFormat="1" applyFont="1" applyBorder="1"/>
    <xf numFmtId="165" fontId="0" fillId="0" borderId="26" xfId="1" applyNumberFormat="1" applyFont="1" applyBorder="1"/>
    <xf numFmtId="165" fontId="0" fillId="0" borderId="26" xfId="2" applyNumberFormat="1" applyFont="1" applyBorder="1"/>
    <xf numFmtId="165" fontId="2" fillId="0" borderId="27" xfId="2" applyNumberFormat="1" applyFont="1" applyBorder="1"/>
    <xf numFmtId="0" fontId="0" fillId="0" borderId="8" xfId="0" applyFill="1" applyBorder="1"/>
    <xf numFmtId="164" fontId="0" fillId="0" borderId="28" xfId="1" applyNumberFormat="1" applyFont="1" applyBorder="1" applyAlignment="1"/>
    <xf numFmtId="164" fontId="0" fillId="0" borderId="5" xfId="1" applyNumberFormat="1" applyFont="1" applyBorder="1" applyAlignment="1"/>
    <xf numFmtId="164" fontId="0" fillId="0" borderId="30" xfId="1" applyNumberFormat="1" applyFont="1" applyBorder="1"/>
    <xf numFmtId="164" fontId="0" fillId="0" borderId="23" xfId="1" applyNumberFormat="1" applyFont="1" applyBorder="1" applyAlignment="1"/>
    <xf numFmtId="164" fontId="0" fillId="0" borderId="0" xfId="1" applyNumberFormat="1" applyFont="1" applyBorder="1"/>
    <xf numFmtId="164" fontId="0" fillId="2" borderId="5" xfId="1" applyNumberFormat="1" applyFont="1" applyFill="1" applyBorder="1"/>
    <xf numFmtId="0" fontId="2" fillId="0" borderId="32" xfId="0" applyFont="1" applyBorder="1" applyAlignment="1">
      <alignment horizontal="center" vertical="top" wrapText="1"/>
    </xf>
    <xf numFmtId="164" fontId="0" fillId="0" borderId="33" xfId="1" applyNumberFormat="1" applyFont="1" applyBorder="1"/>
    <xf numFmtId="164" fontId="0" fillId="0" borderId="34" xfId="1" applyNumberFormat="1" applyFont="1" applyBorder="1"/>
    <xf numFmtId="164" fontId="2" fillId="0" borderId="35" xfId="1" applyNumberFormat="1" applyFont="1" applyBorder="1"/>
    <xf numFmtId="0" fontId="2" fillId="0" borderId="3" xfId="0" quotePrefix="1" applyFont="1" applyBorder="1" applyAlignment="1">
      <alignment horizontal="center" vertical="center"/>
    </xf>
    <xf numFmtId="0" fontId="0" fillId="0" borderId="34" xfId="0" applyBorder="1"/>
    <xf numFmtId="164" fontId="0" fillId="0" borderId="28" xfId="1" applyNumberFormat="1" applyFont="1" applyBorder="1" applyAlignment="1">
      <alignment horizontal="center"/>
    </xf>
    <xf numFmtId="0" fontId="2" fillId="0" borderId="43" xfId="0" quotePrefix="1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center" vertical="top" wrapText="1"/>
    </xf>
    <xf numFmtId="0" fontId="2" fillId="0" borderId="44" xfId="0" applyFont="1" applyBorder="1" applyAlignment="1">
      <alignment horizontal="center" vertical="top" wrapText="1"/>
    </xf>
    <xf numFmtId="0" fontId="2" fillId="0" borderId="46" xfId="0" quotePrefix="1" applyFont="1" applyBorder="1" applyAlignment="1">
      <alignment horizontal="center" vertical="top" wrapText="1"/>
    </xf>
    <xf numFmtId="164" fontId="0" fillId="0" borderId="30" xfId="1" applyNumberFormat="1" applyFont="1" applyBorder="1" applyAlignment="1">
      <alignment horizontal="center"/>
    </xf>
    <xf numFmtId="164" fontId="0" fillId="0" borderId="39" xfId="1" applyNumberFormat="1" applyFont="1" applyBorder="1" applyAlignment="1">
      <alignment horizontal="right"/>
    </xf>
    <xf numFmtId="164" fontId="6" fillId="0" borderId="39" xfId="1" applyNumberFormat="1" applyFont="1" applyBorder="1" applyAlignment="1">
      <alignment horizontal="right"/>
    </xf>
    <xf numFmtId="0" fontId="2" fillId="0" borderId="32" xfId="0" applyFont="1" applyBorder="1" applyAlignment="1">
      <alignment horizontal="center" vertical="center" wrapText="1"/>
    </xf>
    <xf numFmtId="164" fontId="7" fillId="0" borderId="30" xfId="1" applyNumberFormat="1" applyFont="1" applyBorder="1" applyAlignment="1">
      <alignment horizontal="center"/>
    </xf>
    <xf numFmtId="164" fontId="7" fillId="0" borderId="28" xfId="1" applyNumberFormat="1" applyFont="1" applyBorder="1" applyAlignment="1">
      <alignment horizontal="center"/>
    </xf>
    <xf numFmtId="164" fontId="6" fillId="0" borderId="28" xfId="1" applyNumberFormat="1" applyFont="1" applyBorder="1" applyAlignment="1">
      <alignment horizontal="center"/>
    </xf>
    <xf numFmtId="164" fontId="6" fillId="0" borderId="30" xfId="1" applyNumberFormat="1" applyFont="1" applyBorder="1" applyAlignment="1">
      <alignment horizontal="center"/>
    </xf>
    <xf numFmtId="164" fontId="2" fillId="0" borderId="21" xfId="1" applyNumberFormat="1" applyFont="1" applyBorder="1" applyAlignment="1">
      <alignment horizontal="right"/>
    </xf>
    <xf numFmtId="164" fontId="2" fillId="0" borderId="24" xfId="1" applyNumberFormat="1" applyFont="1" applyBorder="1" applyAlignment="1">
      <alignment horizontal="center"/>
    </xf>
    <xf numFmtId="164" fontId="2" fillId="0" borderId="29" xfId="1" applyNumberFormat="1" applyFont="1" applyBorder="1" applyAlignment="1">
      <alignment horizontal="center"/>
    </xf>
    <xf numFmtId="0" fontId="2" fillId="0" borderId="35" xfId="0" applyFont="1" applyBorder="1"/>
    <xf numFmtId="0" fontId="0" fillId="0" borderId="18" xfId="0" applyFill="1" applyBorder="1"/>
    <xf numFmtId="164" fontId="0" fillId="0" borderId="5" xfId="1" applyNumberFormat="1" applyFont="1" applyFill="1" applyBorder="1"/>
    <xf numFmtId="164" fontId="0" fillId="0" borderId="23" xfId="1" applyNumberFormat="1" applyFont="1" applyFill="1" applyBorder="1"/>
    <xf numFmtId="164" fontId="0" fillId="0" borderId="28" xfId="1" applyNumberFormat="1" applyFont="1" applyFill="1" applyBorder="1"/>
    <xf numFmtId="165" fontId="0" fillId="0" borderId="26" xfId="2" applyNumberFormat="1" applyFont="1" applyFill="1" applyBorder="1"/>
    <xf numFmtId="164" fontId="0" fillId="0" borderId="26" xfId="1" applyNumberFormat="1" applyFont="1" applyFill="1" applyBorder="1"/>
    <xf numFmtId="164" fontId="0" fillId="0" borderId="34" xfId="1" applyNumberFormat="1" applyFont="1" applyFill="1" applyBorder="1"/>
    <xf numFmtId="164" fontId="0" fillId="0" borderId="0" xfId="1" applyNumberFormat="1" applyFont="1" applyFill="1" applyBorder="1"/>
    <xf numFmtId="164" fontId="0" fillId="0" borderId="39" xfId="1" applyNumberFormat="1" applyFont="1" applyFill="1" applyBorder="1" applyAlignment="1">
      <alignment horizontal="right"/>
    </xf>
    <xf numFmtId="164" fontId="7" fillId="0" borderId="30" xfId="1" applyNumberFormat="1" applyFont="1" applyFill="1" applyBorder="1" applyAlignment="1">
      <alignment horizontal="center"/>
    </xf>
    <xf numFmtId="164" fontId="6" fillId="0" borderId="28" xfId="1" applyNumberFormat="1" applyFont="1" applyFill="1" applyBorder="1" applyAlignment="1">
      <alignment horizontal="center"/>
    </xf>
    <xf numFmtId="0" fontId="0" fillId="0" borderId="0" xfId="0" applyFill="1"/>
    <xf numFmtId="164" fontId="6" fillId="0" borderId="39" xfId="1" applyNumberFormat="1" applyFont="1" applyFill="1" applyBorder="1" applyAlignment="1">
      <alignment horizontal="right"/>
    </xf>
    <xf numFmtId="164" fontId="6" fillId="0" borderId="30" xfId="1" applyNumberFormat="1" applyFont="1" applyFill="1" applyBorder="1" applyAlignment="1">
      <alignment horizontal="center"/>
    </xf>
    <xf numFmtId="164" fontId="7" fillId="0" borderId="28" xfId="1" applyNumberFormat="1" applyFont="1" applyFill="1" applyBorder="1" applyAlignment="1">
      <alignment horizontal="center"/>
    </xf>
    <xf numFmtId="0" fontId="6" fillId="0" borderId="34" xfId="0" applyFont="1" applyFill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2" fillId="0" borderId="40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quotePrefix="1" applyFont="1" applyBorder="1" applyAlignment="1">
      <alignment horizontal="center" vertical="center"/>
    </xf>
    <xf numFmtId="0" fontId="2" fillId="0" borderId="3" xfId="0" quotePrefix="1" applyFont="1" applyBorder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0" fontId="2" fillId="0" borderId="31" xfId="0" quotePrefix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6" xfId="0" quotePrefix="1" applyFont="1" applyBorder="1" applyAlignment="1">
      <alignment horizontal="center" vertical="center"/>
    </xf>
    <xf numFmtId="0" fontId="2" fillId="0" borderId="37" xfId="0" quotePrefix="1" applyFont="1" applyBorder="1" applyAlignment="1">
      <alignment horizontal="center" vertical="center"/>
    </xf>
    <xf numFmtId="0" fontId="2" fillId="0" borderId="38" xfId="0" quotePrefix="1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E3822-D97F-4DD9-95AD-5821AD3AE9AA}">
  <sheetPr>
    <pageSetUpPr fitToPage="1"/>
  </sheetPr>
  <dimension ref="B1:V32"/>
  <sheetViews>
    <sheetView tabSelected="1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I17" sqref="I17"/>
    </sheetView>
  </sheetViews>
  <sheetFormatPr defaultRowHeight="15" x14ac:dyDescent="0.2"/>
  <cols>
    <col min="1" max="1" width="0.77734375" customWidth="1"/>
    <col min="2" max="2" width="4.77734375" customWidth="1"/>
    <col min="3" max="3" width="23" bestFit="1" customWidth="1"/>
    <col min="4" max="6" width="10.6640625" hidden="1" customWidth="1"/>
    <col min="7" max="7" width="10.21875" bestFit="1" customWidth="1"/>
    <col min="8" max="8" width="10.5546875" hidden="1" customWidth="1"/>
    <col min="9" max="10" width="10.5546875" bestFit="1" customWidth="1"/>
    <col min="11" max="12" width="10.21875" bestFit="1" customWidth="1"/>
    <col min="13" max="13" width="8.21875" bestFit="1" customWidth="1"/>
    <col min="14" max="14" width="10.21875" bestFit="1" customWidth="1"/>
    <col min="16" max="17" width="10.21875" bestFit="1" customWidth="1"/>
    <col min="18" max="18" width="10.21875" hidden="1" customWidth="1"/>
    <col min="19" max="19" width="11.44140625" hidden="1" customWidth="1"/>
    <col min="20" max="21" width="10.21875" customWidth="1"/>
    <col min="22" max="22" width="7.6640625" bestFit="1" customWidth="1"/>
  </cols>
  <sheetData>
    <row r="1" spans="2:22" ht="4.9000000000000004" customHeight="1" thickBot="1" x14ac:dyDescent="0.25"/>
    <row r="2" spans="2:22" ht="22.15" customHeight="1" thickTop="1" thickBot="1" x14ac:dyDescent="0.25">
      <c r="B2" s="81" t="s">
        <v>61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3"/>
    </row>
    <row r="3" spans="2:22" s="3" customFormat="1" ht="19.899999999999999" customHeight="1" x14ac:dyDescent="0.2">
      <c r="B3" s="88" t="s">
        <v>4</v>
      </c>
      <c r="C3" s="89"/>
      <c r="D3" s="13" t="s">
        <v>58</v>
      </c>
      <c r="E3" s="92" t="s">
        <v>0</v>
      </c>
      <c r="F3" s="93"/>
      <c r="G3" s="93"/>
      <c r="H3" s="94"/>
      <c r="I3" s="84" t="s">
        <v>56</v>
      </c>
      <c r="J3" s="85"/>
      <c r="K3" s="85"/>
      <c r="L3" s="85"/>
      <c r="M3" s="86"/>
      <c r="N3" s="84" t="s">
        <v>3</v>
      </c>
      <c r="O3" s="86"/>
      <c r="P3" s="84" t="s">
        <v>57</v>
      </c>
      <c r="Q3" s="87"/>
      <c r="R3" s="40"/>
      <c r="S3" s="77" t="s">
        <v>90</v>
      </c>
      <c r="T3" s="78"/>
      <c r="U3" s="79"/>
      <c r="V3" s="80"/>
    </row>
    <row r="4" spans="2:22" s="2" customFormat="1" ht="83.45" customHeight="1" x14ac:dyDescent="0.25">
      <c r="B4" s="90"/>
      <c r="C4" s="91"/>
      <c r="D4" s="5" t="s">
        <v>7</v>
      </c>
      <c r="E4" s="5" t="s">
        <v>59</v>
      </c>
      <c r="F4" s="5" t="s">
        <v>60</v>
      </c>
      <c r="G4" s="5" t="s">
        <v>7</v>
      </c>
      <c r="H4" s="5" t="s">
        <v>8</v>
      </c>
      <c r="I4" s="6" t="s">
        <v>9</v>
      </c>
      <c r="J4" s="4" t="s">
        <v>10</v>
      </c>
      <c r="K4" s="4" t="s">
        <v>11</v>
      </c>
      <c r="L4" s="4" t="s">
        <v>2</v>
      </c>
      <c r="M4" s="7" t="s">
        <v>1</v>
      </c>
      <c r="N4" s="6" t="s">
        <v>11</v>
      </c>
      <c r="O4" s="7" t="s">
        <v>2</v>
      </c>
      <c r="P4" s="6" t="s">
        <v>11</v>
      </c>
      <c r="Q4" s="36" t="s">
        <v>2</v>
      </c>
      <c r="R4" s="45"/>
      <c r="S4" s="43" t="s">
        <v>65</v>
      </c>
      <c r="T4" s="46" t="s">
        <v>62</v>
      </c>
      <c r="U4" s="44" t="s">
        <v>63</v>
      </c>
      <c r="V4" s="50" t="s">
        <v>89</v>
      </c>
    </row>
    <row r="5" spans="2:22" x14ac:dyDescent="0.2">
      <c r="B5" s="9">
        <v>1000</v>
      </c>
      <c r="C5" s="8" t="s">
        <v>6</v>
      </c>
      <c r="D5" s="14">
        <v>85426</v>
      </c>
      <c r="E5" s="14">
        <v>134756</v>
      </c>
      <c r="F5" s="14">
        <v>132267</v>
      </c>
      <c r="G5" s="14">
        <v>139686.14000000001</v>
      </c>
      <c r="H5" s="14">
        <v>633567</v>
      </c>
      <c r="I5" s="15">
        <v>869187.74</v>
      </c>
      <c r="J5" s="16">
        <v>884687</v>
      </c>
      <c r="K5" s="16">
        <f>J5-I5</f>
        <v>15499.260000000009</v>
      </c>
      <c r="L5" s="16">
        <f>G5+K5</f>
        <v>155185.40000000002</v>
      </c>
      <c r="M5" s="25">
        <f>L5/H5</f>
        <v>0.24493920927068491</v>
      </c>
      <c r="N5" s="15">
        <f t="shared" ref="N5" si="0">O5-L5</f>
        <v>11587.569999999978</v>
      </c>
      <c r="O5" s="17">
        <v>166772.97</v>
      </c>
      <c r="P5" s="15">
        <f>Q5-O5</f>
        <v>26984.320000000007</v>
      </c>
      <c r="Q5" s="37">
        <v>193757.29</v>
      </c>
      <c r="R5" s="34">
        <f>G5-E5</f>
        <v>4930.140000000014</v>
      </c>
      <c r="S5" s="48" t="s">
        <v>66</v>
      </c>
      <c r="T5" s="51" t="s">
        <v>64</v>
      </c>
      <c r="U5" s="52" t="s">
        <v>64</v>
      </c>
      <c r="V5" s="76" t="s">
        <v>68</v>
      </c>
    </row>
    <row r="6" spans="2:22" ht="15.75" x14ac:dyDescent="0.25">
      <c r="B6" s="10" t="s">
        <v>5</v>
      </c>
      <c r="C6" s="8"/>
      <c r="D6" s="14"/>
      <c r="E6" s="14"/>
      <c r="F6" s="14"/>
      <c r="G6" s="14"/>
      <c r="H6" s="14"/>
      <c r="I6" s="18"/>
      <c r="J6" s="19"/>
      <c r="K6" s="19"/>
      <c r="L6" s="19"/>
      <c r="M6" s="26"/>
      <c r="N6" s="18"/>
      <c r="O6" s="20"/>
      <c r="P6" s="18"/>
      <c r="Q6" s="38"/>
      <c r="R6" s="34"/>
      <c r="S6" s="48"/>
      <c r="T6" s="47"/>
      <c r="U6" s="42"/>
      <c r="V6" s="41"/>
    </row>
    <row r="7" spans="2:22" s="70" customFormat="1" x14ac:dyDescent="0.2">
      <c r="B7" s="59" t="s">
        <v>12</v>
      </c>
      <c r="C7" s="29" t="s">
        <v>13</v>
      </c>
      <c r="D7" s="60">
        <v>197086</v>
      </c>
      <c r="E7" s="60">
        <v>54540</v>
      </c>
      <c r="F7" s="60">
        <v>87188</v>
      </c>
      <c r="G7" s="60">
        <v>142151.82</v>
      </c>
      <c r="H7" s="60">
        <v>1201056</v>
      </c>
      <c r="I7" s="61">
        <v>1384875.82</v>
      </c>
      <c r="J7" s="62">
        <v>1312903</v>
      </c>
      <c r="K7" s="62">
        <f t="shared" ref="K7:K23" si="1">J7-I7</f>
        <v>-71972.820000000065</v>
      </c>
      <c r="L7" s="62">
        <f t="shared" ref="L7:L22" si="2">G7+K7</f>
        <v>70178.999999999942</v>
      </c>
      <c r="M7" s="63">
        <f t="shared" ref="M7:M23" si="3">L7/H7</f>
        <v>5.8431080649028806E-2</v>
      </c>
      <c r="N7" s="61">
        <f t="shared" ref="N7:N23" si="4">O7-L7</f>
        <v>-52713.019999999946</v>
      </c>
      <c r="O7" s="64">
        <v>17465.98</v>
      </c>
      <c r="P7" s="61">
        <f t="shared" ref="P7:P23" si="5">Q7-O7</f>
        <v>-21053.38</v>
      </c>
      <c r="Q7" s="65">
        <v>-3587.4</v>
      </c>
      <c r="R7" s="66">
        <f t="shared" ref="R7:R23" si="6">G7-E7</f>
        <v>87611.82</v>
      </c>
      <c r="S7" s="67" t="s">
        <v>67</v>
      </c>
      <c r="T7" s="68" t="s">
        <v>64</v>
      </c>
      <c r="U7" s="69" t="s">
        <v>68</v>
      </c>
      <c r="V7" s="74" t="s">
        <v>64</v>
      </c>
    </row>
    <row r="8" spans="2:22" s="70" customFormat="1" x14ac:dyDescent="0.2">
      <c r="B8" s="59" t="s">
        <v>24</v>
      </c>
      <c r="C8" s="29" t="s">
        <v>25</v>
      </c>
      <c r="D8" s="60">
        <v>-34027</v>
      </c>
      <c r="E8" s="60">
        <v>-196716</v>
      </c>
      <c r="F8" s="60">
        <v>-338376</v>
      </c>
      <c r="G8" s="60">
        <v>-332135.77</v>
      </c>
      <c r="H8" s="60">
        <v>2358882</v>
      </c>
      <c r="I8" s="61">
        <v>2714661.78</v>
      </c>
      <c r="J8" s="62">
        <v>2588882</v>
      </c>
      <c r="K8" s="62">
        <f t="shared" si="1"/>
        <v>-125779.7799999998</v>
      </c>
      <c r="L8" s="62">
        <f t="shared" si="2"/>
        <v>-457915.54999999981</v>
      </c>
      <c r="M8" s="63">
        <f t="shared" si="3"/>
        <v>-0.19412397483214497</v>
      </c>
      <c r="N8" s="61">
        <f t="shared" si="4"/>
        <v>-2304.2600000001839</v>
      </c>
      <c r="O8" s="64">
        <v>-460219.81</v>
      </c>
      <c r="P8" s="61">
        <f t="shared" si="5"/>
        <v>13723.5</v>
      </c>
      <c r="Q8" s="65">
        <v>-446496.31</v>
      </c>
      <c r="R8" s="66">
        <f t="shared" si="6"/>
        <v>-135419.77000000002</v>
      </c>
      <c r="S8" s="71" t="s">
        <v>69</v>
      </c>
      <c r="T8" s="72" t="s">
        <v>68</v>
      </c>
      <c r="U8" s="69" t="s">
        <v>68</v>
      </c>
      <c r="V8" s="74" t="s">
        <v>64</v>
      </c>
    </row>
    <row r="9" spans="2:22" s="70" customFormat="1" x14ac:dyDescent="0.2">
      <c r="B9" s="59" t="s">
        <v>18</v>
      </c>
      <c r="C9" s="29" t="s">
        <v>19</v>
      </c>
      <c r="D9" s="60">
        <v>121066</v>
      </c>
      <c r="E9" s="60">
        <v>23612</v>
      </c>
      <c r="F9" s="60">
        <v>-2278</v>
      </c>
      <c r="G9" s="60">
        <v>-65388.49</v>
      </c>
      <c r="H9" s="60">
        <v>2074438</v>
      </c>
      <c r="I9" s="61">
        <v>2187727.2000000002</v>
      </c>
      <c r="J9" s="62">
        <v>2001608</v>
      </c>
      <c r="K9" s="62">
        <f t="shared" si="1"/>
        <v>-186119.20000000019</v>
      </c>
      <c r="L9" s="62">
        <f t="shared" si="2"/>
        <v>-251507.69000000018</v>
      </c>
      <c r="M9" s="63">
        <f t="shared" si="3"/>
        <v>-0.12124136272089124</v>
      </c>
      <c r="N9" s="61">
        <f t="shared" si="4"/>
        <v>-165330.10999999981</v>
      </c>
      <c r="O9" s="64">
        <v>-416837.8</v>
      </c>
      <c r="P9" s="61">
        <f t="shared" si="5"/>
        <v>-160592.32000000001</v>
      </c>
      <c r="Q9" s="65">
        <v>-577430.12</v>
      </c>
      <c r="R9" s="66">
        <f t="shared" si="6"/>
        <v>-89000.489999999991</v>
      </c>
      <c r="S9" s="71" t="s">
        <v>70</v>
      </c>
      <c r="T9" s="72" t="s">
        <v>68</v>
      </c>
      <c r="U9" s="69" t="s">
        <v>68</v>
      </c>
      <c r="V9" s="74" t="s">
        <v>64</v>
      </c>
    </row>
    <row r="10" spans="2:22" s="70" customFormat="1" x14ac:dyDescent="0.2">
      <c r="B10" s="59" t="s">
        <v>14</v>
      </c>
      <c r="C10" s="29" t="s">
        <v>15</v>
      </c>
      <c r="D10" s="60">
        <v>136413</v>
      </c>
      <c r="E10" s="60">
        <v>96952</v>
      </c>
      <c r="F10" s="60">
        <v>91140</v>
      </c>
      <c r="G10" s="60">
        <v>114220.14</v>
      </c>
      <c r="H10" s="60">
        <v>1580710</v>
      </c>
      <c r="I10" s="61">
        <v>1764302.17</v>
      </c>
      <c r="J10" s="62">
        <v>1694926</v>
      </c>
      <c r="K10" s="62">
        <f t="shared" si="1"/>
        <v>-69376.169999999925</v>
      </c>
      <c r="L10" s="62">
        <f t="shared" si="2"/>
        <v>44843.970000000074</v>
      </c>
      <c r="M10" s="63">
        <f t="shared" si="3"/>
        <v>2.8369511169031685E-2</v>
      </c>
      <c r="N10" s="61">
        <f t="shared" si="4"/>
        <v>-38117.380000000077</v>
      </c>
      <c r="O10" s="64">
        <v>6726.59</v>
      </c>
      <c r="P10" s="61">
        <f t="shared" si="5"/>
        <v>-5072.16</v>
      </c>
      <c r="Q10" s="65">
        <v>1654.43</v>
      </c>
      <c r="R10" s="66">
        <f t="shared" si="6"/>
        <v>17268.14</v>
      </c>
      <c r="S10" s="67" t="s">
        <v>74</v>
      </c>
      <c r="T10" s="68" t="s">
        <v>64</v>
      </c>
      <c r="U10" s="73" t="s">
        <v>64</v>
      </c>
      <c r="V10" s="74" t="s">
        <v>64</v>
      </c>
    </row>
    <row r="11" spans="2:22" s="70" customFormat="1" x14ac:dyDescent="0.2">
      <c r="B11" s="59" t="s">
        <v>38</v>
      </c>
      <c r="C11" s="29" t="s">
        <v>39</v>
      </c>
      <c r="D11" s="60">
        <v>22811</v>
      </c>
      <c r="E11" s="60">
        <v>-102736</v>
      </c>
      <c r="F11" s="60">
        <v>-87426</v>
      </c>
      <c r="G11" s="60">
        <v>-87766.19</v>
      </c>
      <c r="H11" s="60">
        <v>638659</v>
      </c>
      <c r="I11" s="61">
        <v>791919.19</v>
      </c>
      <c r="J11" s="62">
        <v>718457</v>
      </c>
      <c r="K11" s="62">
        <f t="shared" si="1"/>
        <v>-73462.189999999944</v>
      </c>
      <c r="L11" s="62">
        <f t="shared" si="2"/>
        <v>-161228.37999999995</v>
      </c>
      <c r="M11" s="63">
        <f t="shared" si="3"/>
        <v>-0.25244830183243316</v>
      </c>
      <c r="N11" s="61">
        <f t="shared" si="4"/>
        <v>-82522.450000000041</v>
      </c>
      <c r="O11" s="64">
        <v>-243750.83</v>
      </c>
      <c r="P11" s="61">
        <f t="shared" si="5"/>
        <v>-90255.370000000024</v>
      </c>
      <c r="Q11" s="65">
        <v>-334006.2</v>
      </c>
      <c r="R11" s="66">
        <f t="shared" si="6"/>
        <v>14969.809999999998</v>
      </c>
      <c r="S11" s="67" t="s">
        <v>77</v>
      </c>
      <c r="T11" s="72" t="s">
        <v>68</v>
      </c>
      <c r="U11" s="69" t="s">
        <v>68</v>
      </c>
      <c r="V11" s="74" t="s">
        <v>64</v>
      </c>
    </row>
    <row r="12" spans="2:22" s="70" customFormat="1" x14ac:dyDescent="0.2">
      <c r="B12" s="59" t="s">
        <v>16</v>
      </c>
      <c r="C12" s="29" t="s">
        <v>17</v>
      </c>
      <c r="D12" s="60">
        <v>-35085</v>
      </c>
      <c r="E12" s="60">
        <v>-50304</v>
      </c>
      <c r="F12" s="60">
        <v>-75552</v>
      </c>
      <c r="G12" s="60">
        <v>-17631.71</v>
      </c>
      <c r="H12" s="60">
        <v>1697238</v>
      </c>
      <c r="I12" s="61">
        <v>1832973.76</v>
      </c>
      <c r="J12" s="62">
        <v>1828128</v>
      </c>
      <c r="K12" s="62">
        <f t="shared" si="1"/>
        <v>-4845.7600000000093</v>
      </c>
      <c r="L12" s="62">
        <f t="shared" si="2"/>
        <v>-22477.470000000008</v>
      </c>
      <c r="M12" s="63">
        <f t="shared" si="3"/>
        <v>-1.324355806315909E-2</v>
      </c>
      <c r="N12" s="61">
        <f t="shared" si="4"/>
        <v>4406.9000000000087</v>
      </c>
      <c r="O12" s="64">
        <v>-18070.57</v>
      </c>
      <c r="P12" s="61">
        <f t="shared" si="5"/>
        <v>20884.18</v>
      </c>
      <c r="Q12" s="65">
        <v>2813.61</v>
      </c>
      <c r="R12" s="66">
        <f t="shared" si="6"/>
        <v>32672.29</v>
      </c>
      <c r="S12" s="67" t="s">
        <v>78</v>
      </c>
      <c r="T12" s="68" t="s">
        <v>64</v>
      </c>
      <c r="U12" s="73" t="s">
        <v>64</v>
      </c>
      <c r="V12" s="74" t="s">
        <v>64</v>
      </c>
    </row>
    <row r="13" spans="2:22" s="70" customFormat="1" x14ac:dyDescent="0.2">
      <c r="B13" s="59" t="s">
        <v>32</v>
      </c>
      <c r="C13" s="29" t="s">
        <v>33</v>
      </c>
      <c r="D13" s="60">
        <v>98241</v>
      </c>
      <c r="E13" s="60">
        <v>2883</v>
      </c>
      <c r="F13" s="60">
        <v>880</v>
      </c>
      <c r="G13" s="60">
        <v>7643</v>
      </c>
      <c r="H13" s="60">
        <v>1400819</v>
      </c>
      <c r="I13" s="61">
        <v>1568663.19</v>
      </c>
      <c r="J13" s="62">
        <v>1507880</v>
      </c>
      <c r="K13" s="62">
        <f t="shared" si="1"/>
        <v>-60783.189999999944</v>
      </c>
      <c r="L13" s="62">
        <f t="shared" si="2"/>
        <v>-53140.189999999944</v>
      </c>
      <c r="M13" s="63">
        <f t="shared" si="3"/>
        <v>-3.7935086545799239E-2</v>
      </c>
      <c r="N13" s="61">
        <f t="shared" si="4"/>
        <v>1142.719999999943</v>
      </c>
      <c r="O13" s="64">
        <f>-59640.47+G13</f>
        <v>-51997.47</v>
      </c>
      <c r="P13" s="61">
        <f t="shared" si="5"/>
        <v>55632.66</v>
      </c>
      <c r="Q13" s="65">
        <f>-4007.81+G13</f>
        <v>3635.19</v>
      </c>
      <c r="R13" s="66">
        <f t="shared" si="6"/>
        <v>4760</v>
      </c>
      <c r="S13" s="67" t="s">
        <v>66</v>
      </c>
      <c r="T13" s="68" t="s">
        <v>64</v>
      </c>
      <c r="U13" s="69" t="s">
        <v>68</v>
      </c>
      <c r="V13" s="74" t="s">
        <v>64</v>
      </c>
    </row>
    <row r="14" spans="2:22" s="70" customFormat="1" x14ac:dyDescent="0.2">
      <c r="B14" s="59" t="s">
        <v>42</v>
      </c>
      <c r="C14" s="29" t="s">
        <v>43</v>
      </c>
      <c r="D14" s="60">
        <v>39901</v>
      </c>
      <c r="E14" s="60">
        <v>41631</v>
      </c>
      <c r="F14" s="60">
        <v>38237</v>
      </c>
      <c r="G14" s="60">
        <v>34048.54</v>
      </c>
      <c r="H14" s="60">
        <v>1121153</v>
      </c>
      <c r="I14" s="61">
        <v>1238621.8799999999</v>
      </c>
      <c r="J14" s="62">
        <v>1240709</v>
      </c>
      <c r="K14" s="62">
        <f t="shared" si="1"/>
        <v>2087.1200000001118</v>
      </c>
      <c r="L14" s="62">
        <f t="shared" si="2"/>
        <v>36135.660000000113</v>
      </c>
      <c r="M14" s="63">
        <f t="shared" si="3"/>
        <v>3.2230801683624015E-2</v>
      </c>
      <c r="N14" s="61">
        <f t="shared" si="4"/>
        <v>-20937.660000000113</v>
      </c>
      <c r="O14" s="64">
        <v>15198</v>
      </c>
      <c r="P14" s="61">
        <f t="shared" si="5"/>
        <v>-25648.54</v>
      </c>
      <c r="Q14" s="65">
        <v>-10450.540000000001</v>
      </c>
      <c r="R14" s="66">
        <f t="shared" si="6"/>
        <v>-7582.4599999999991</v>
      </c>
      <c r="S14" s="71" t="s">
        <v>82</v>
      </c>
      <c r="T14" s="68" t="s">
        <v>64</v>
      </c>
      <c r="U14" s="69" t="s">
        <v>68</v>
      </c>
      <c r="V14" s="76" t="s">
        <v>68</v>
      </c>
    </row>
    <row r="15" spans="2:22" s="70" customFormat="1" x14ac:dyDescent="0.2">
      <c r="B15" s="59" t="s">
        <v>26</v>
      </c>
      <c r="C15" s="29" t="s">
        <v>27</v>
      </c>
      <c r="D15" s="60">
        <v>115338</v>
      </c>
      <c r="E15" s="60">
        <v>33886</v>
      </c>
      <c r="F15" s="60">
        <v>76677</v>
      </c>
      <c r="G15" s="60">
        <v>111077.21</v>
      </c>
      <c r="H15" s="60">
        <v>1623466</v>
      </c>
      <c r="I15" s="61">
        <v>1785427.12</v>
      </c>
      <c r="J15" s="62">
        <v>1686293</v>
      </c>
      <c r="K15" s="62">
        <f t="shared" si="1"/>
        <v>-99134.120000000112</v>
      </c>
      <c r="L15" s="62">
        <f t="shared" si="2"/>
        <v>11943.089999999895</v>
      </c>
      <c r="M15" s="63">
        <f t="shared" si="3"/>
        <v>7.3565384184207704E-3</v>
      </c>
      <c r="N15" s="61">
        <f t="shared" si="4"/>
        <v>-44124.869999999893</v>
      </c>
      <c r="O15" s="64">
        <v>-32181.78</v>
      </c>
      <c r="P15" s="61">
        <f t="shared" si="5"/>
        <v>-83964.28</v>
      </c>
      <c r="Q15" s="65">
        <v>-116146.06</v>
      </c>
      <c r="R15" s="66">
        <f t="shared" si="6"/>
        <v>77191.210000000006</v>
      </c>
      <c r="S15" s="67" t="s">
        <v>79</v>
      </c>
      <c r="T15" s="68" t="s">
        <v>64</v>
      </c>
      <c r="U15" s="69" t="s">
        <v>68</v>
      </c>
      <c r="V15" s="74" t="s">
        <v>64</v>
      </c>
    </row>
    <row r="16" spans="2:22" s="70" customFormat="1" x14ac:dyDescent="0.2">
      <c r="B16" s="59" t="s">
        <v>34</v>
      </c>
      <c r="C16" s="29" t="s">
        <v>35</v>
      </c>
      <c r="D16" s="60">
        <v>-32321</v>
      </c>
      <c r="E16" s="60">
        <v>-59394</v>
      </c>
      <c r="F16" s="60">
        <v>-162859</v>
      </c>
      <c r="G16" s="60">
        <v>-238554</v>
      </c>
      <c r="H16" s="60">
        <v>825415</v>
      </c>
      <c r="I16" s="61">
        <v>1153950.8</v>
      </c>
      <c r="J16" s="62">
        <v>1140325</v>
      </c>
      <c r="K16" s="62">
        <f t="shared" si="1"/>
        <v>-13625.800000000047</v>
      </c>
      <c r="L16" s="62">
        <f t="shared" si="2"/>
        <v>-252179.80000000005</v>
      </c>
      <c r="M16" s="63">
        <f t="shared" si="3"/>
        <v>-0.30551879963412348</v>
      </c>
      <c r="N16" s="61">
        <f t="shared" si="4"/>
        <v>11017.660000000033</v>
      </c>
      <c r="O16" s="64">
        <v>-241162.14</v>
      </c>
      <c r="P16" s="61">
        <f t="shared" si="5"/>
        <v>3034.5200000000186</v>
      </c>
      <c r="Q16" s="65">
        <v>-238127.62</v>
      </c>
      <c r="R16" s="66">
        <f t="shared" si="6"/>
        <v>-179160</v>
      </c>
      <c r="S16" s="71" t="s">
        <v>72</v>
      </c>
      <c r="T16" s="72" t="s">
        <v>68</v>
      </c>
      <c r="U16" s="69" t="s">
        <v>68</v>
      </c>
      <c r="V16" s="74" t="s">
        <v>64</v>
      </c>
    </row>
    <row r="17" spans="2:22" s="70" customFormat="1" x14ac:dyDescent="0.2">
      <c r="B17" s="59" t="s">
        <v>40</v>
      </c>
      <c r="C17" s="29" t="s">
        <v>41</v>
      </c>
      <c r="D17" s="60">
        <v>115601</v>
      </c>
      <c r="E17" s="60">
        <v>96549</v>
      </c>
      <c r="F17" s="60">
        <v>94573</v>
      </c>
      <c r="G17" s="60">
        <v>4102.4399999999996</v>
      </c>
      <c r="H17" s="60">
        <v>1872505</v>
      </c>
      <c r="I17" s="61">
        <v>2468714.6800000002</v>
      </c>
      <c r="J17" s="62">
        <v>2446662</v>
      </c>
      <c r="K17" s="62">
        <f t="shared" si="1"/>
        <v>-22052.680000000168</v>
      </c>
      <c r="L17" s="62">
        <f t="shared" si="2"/>
        <v>-17950.240000000169</v>
      </c>
      <c r="M17" s="63">
        <f t="shared" si="3"/>
        <v>-9.5862173932780795E-3</v>
      </c>
      <c r="N17" s="61">
        <f t="shared" si="4"/>
        <v>28207.520000000171</v>
      </c>
      <c r="O17" s="64">
        <v>10257.280000000001</v>
      </c>
      <c r="P17" s="61">
        <f t="shared" si="5"/>
        <v>29961.97</v>
      </c>
      <c r="Q17" s="65">
        <v>40219.25</v>
      </c>
      <c r="R17" s="66">
        <f t="shared" si="6"/>
        <v>-92446.56</v>
      </c>
      <c r="S17" s="71" t="s">
        <v>73</v>
      </c>
      <c r="T17" s="68" t="s">
        <v>64</v>
      </c>
      <c r="U17" s="73" t="s">
        <v>64</v>
      </c>
      <c r="V17" s="74" t="s">
        <v>64</v>
      </c>
    </row>
    <row r="18" spans="2:22" s="70" customFormat="1" x14ac:dyDescent="0.2">
      <c r="B18" s="59" t="s">
        <v>36</v>
      </c>
      <c r="C18" s="29" t="s">
        <v>37</v>
      </c>
      <c r="D18" s="60">
        <v>122061</v>
      </c>
      <c r="E18" s="60">
        <v>62867</v>
      </c>
      <c r="F18" s="60">
        <v>32117</v>
      </c>
      <c r="G18" s="60">
        <v>69906</v>
      </c>
      <c r="H18" s="60">
        <v>1042601</v>
      </c>
      <c r="I18" s="61">
        <v>1181789.6200000001</v>
      </c>
      <c r="J18" s="62">
        <v>1102076</v>
      </c>
      <c r="K18" s="62">
        <f t="shared" si="1"/>
        <v>-79713.620000000112</v>
      </c>
      <c r="L18" s="62">
        <f t="shared" si="2"/>
        <v>-9807.6200000001118</v>
      </c>
      <c r="M18" s="63">
        <f t="shared" si="3"/>
        <v>-9.406877607061678E-3</v>
      </c>
      <c r="N18" s="61">
        <f t="shared" si="4"/>
        <v>-55852.229999999894</v>
      </c>
      <c r="O18" s="64">
        <v>-65659.850000000006</v>
      </c>
      <c r="P18" s="61">
        <f t="shared" si="5"/>
        <v>-38811.599999999991</v>
      </c>
      <c r="Q18" s="65">
        <v>-104471.45</v>
      </c>
      <c r="R18" s="66">
        <f t="shared" si="6"/>
        <v>7039</v>
      </c>
      <c r="S18" s="67" t="s">
        <v>75</v>
      </c>
      <c r="T18" s="72" t="s">
        <v>68</v>
      </c>
      <c r="U18" s="69" t="s">
        <v>68</v>
      </c>
      <c r="V18" s="74" t="s">
        <v>64</v>
      </c>
    </row>
    <row r="19" spans="2:22" x14ac:dyDescent="0.2">
      <c r="B19" s="9" t="s">
        <v>44</v>
      </c>
      <c r="C19" s="8" t="s">
        <v>45</v>
      </c>
      <c r="D19" s="14">
        <v>-6884</v>
      </c>
      <c r="E19" s="14">
        <v>-19433</v>
      </c>
      <c r="F19" s="14">
        <v>-22622</v>
      </c>
      <c r="G19" s="14">
        <v>-33639.14</v>
      </c>
      <c r="H19" s="14">
        <v>637286</v>
      </c>
      <c r="I19" s="18">
        <v>745168.27</v>
      </c>
      <c r="J19" s="19">
        <v>736256</v>
      </c>
      <c r="K19" s="19">
        <f t="shared" si="1"/>
        <v>-8912.2700000000186</v>
      </c>
      <c r="L19" s="19">
        <f t="shared" si="2"/>
        <v>-42551.410000000018</v>
      </c>
      <c r="M19" s="26">
        <f t="shared" si="3"/>
        <v>-6.6769723483647875E-2</v>
      </c>
      <c r="N19" s="18">
        <f t="shared" si="4"/>
        <v>14370.920000000016</v>
      </c>
      <c r="O19" s="20">
        <v>-28180.49</v>
      </c>
      <c r="P19" s="18">
        <f t="shared" si="5"/>
        <v>1273.880000000001</v>
      </c>
      <c r="Q19" s="38">
        <v>-26906.61</v>
      </c>
      <c r="R19" s="34">
        <f t="shared" si="6"/>
        <v>-14206.14</v>
      </c>
      <c r="S19" s="49" t="s">
        <v>71</v>
      </c>
      <c r="T19" s="54" t="s">
        <v>68</v>
      </c>
      <c r="U19" s="53" t="s">
        <v>68</v>
      </c>
      <c r="V19" s="75" t="s">
        <v>64</v>
      </c>
    </row>
    <row r="20" spans="2:22" x14ac:dyDescent="0.2">
      <c r="B20" s="9" t="s">
        <v>28</v>
      </c>
      <c r="C20" s="8" t="s">
        <v>29</v>
      </c>
      <c r="D20" s="14">
        <v>30177</v>
      </c>
      <c r="E20" s="14">
        <v>-21615</v>
      </c>
      <c r="F20" s="35"/>
      <c r="G20" s="14">
        <v>-12016.04</v>
      </c>
      <c r="H20" s="14">
        <v>608966</v>
      </c>
      <c r="I20" s="18">
        <v>667555.07999999996</v>
      </c>
      <c r="J20" s="19">
        <v>696536</v>
      </c>
      <c r="K20" s="19">
        <f t="shared" si="1"/>
        <v>28980.920000000042</v>
      </c>
      <c r="L20" s="19">
        <f t="shared" si="2"/>
        <v>16964.880000000041</v>
      </c>
      <c r="M20" s="27">
        <f t="shared" si="3"/>
        <v>2.7858501131426124E-2</v>
      </c>
      <c r="N20" s="18">
        <f t="shared" si="4"/>
        <v>45182.299999999959</v>
      </c>
      <c r="O20" s="20">
        <v>62147.18</v>
      </c>
      <c r="P20" s="18">
        <f t="shared" si="5"/>
        <v>19703.54</v>
      </c>
      <c r="Q20" s="38">
        <v>81850.720000000001</v>
      </c>
      <c r="R20" s="34">
        <f t="shared" si="6"/>
        <v>9598.9599999999991</v>
      </c>
      <c r="S20" s="48" t="s">
        <v>80</v>
      </c>
      <c r="T20" s="51" t="s">
        <v>64</v>
      </c>
      <c r="U20" s="52" t="s">
        <v>64</v>
      </c>
      <c r="V20" s="76" t="s">
        <v>68</v>
      </c>
    </row>
    <row r="21" spans="2:22" x14ac:dyDescent="0.2">
      <c r="B21" s="9" t="s">
        <v>22</v>
      </c>
      <c r="C21" s="8" t="s">
        <v>23</v>
      </c>
      <c r="D21" s="14">
        <v>340653</v>
      </c>
      <c r="E21" s="14">
        <v>210847</v>
      </c>
      <c r="F21" s="14">
        <v>187827</v>
      </c>
      <c r="G21" s="14">
        <v>272890.17</v>
      </c>
      <c r="H21" s="14">
        <v>2793394</v>
      </c>
      <c r="I21" s="18">
        <v>3120157.24</v>
      </c>
      <c r="J21" s="19">
        <v>2952896</v>
      </c>
      <c r="K21" s="19">
        <f t="shared" si="1"/>
        <v>-167261.24000000022</v>
      </c>
      <c r="L21" s="19">
        <f t="shared" si="2"/>
        <v>105628.92999999976</v>
      </c>
      <c r="M21" s="27">
        <f t="shared" si="3"/>
        <v>3.7813831489578544E-2</v>
      </c>
      <c r="N21" s="18">
        <f t="shared" si="4"/>
        <v>-61736.989999999758</v>
      </c>
      <c r="O21" s="20">
        <v>43891.94</v>
      </c>
      <c r="P21" s="18">
        <f t="shared" si="5"/>
        <v>-29133.58</v>
      </c>
      <c r="Q21" s="38">
        <v>14758.36</v>
      </c>
      <c r="R21" s="34">
        <f t="shared" si="6"/>
        <v>62043.169999999984</v>
      </c>
      <c r="S21" s="48" t="s">
        <v>76</v>
      </c>
      <c r="T21" s="51" t="s">
        <v>64</v>
      </c>
      <c r="U21" s="53" t="s">
        <v>68</v>
      </c>
      <c r="V21" s="75" t="s">
        <v>64</v>
      </c>
    </row>
    <row r="22" spans="2:22" x14ac:dyDescent="0.2">
      <c r="B22" s="9" t="s">
        <v>30</v>
      </c>
      <c r="C22" s="8" t="s">
        <v>31</v>
      </c>
      <c r="D22" s="14">
        <v>111580</v>
      </c>
      <c r="E22" s="14">
        <v>35349</v>
      </c>
      <c r="F22" s="14">
        <v>19165</v>
      </c>
      <c r="G22" s="14">
        <v>9638.1200000000008</v>
      </c>
      <c r="H22" s="14">
        <v>1234936</v>
      </c>
      <c r="I22" s="18">
        <v>1364954.63</v>
      </c>
      <c r="J22" s="19">
        <v>1312664</v>
      </c>
      <c r="K22" s="19">
        <f t="shared" si="1"/>
        <v>-52290.629999999888</v>
      </c>
      <c r="L22" s="19">
        <f t="shared" si="2"/>
        <v>-42652.509999999886</v>
      </c>
      <c r="M22" s="27">
        <f t="shared" si="3"/>
        <v>-3.4538235179798697E-2</v>
      </c>
      <c r="N22" s="18">
        <f t="shared" si="4"/>
        <v>-74483.860000000102</v>
      </c>
      <c r="O22" s="20">
        <v>-117136.37</v>
      </c>
      <c r="P22" s="18">
        <f t="shared" si="5"/>
        <v>-97453.82</v>
      </c>
      <c r="Q22" s="38">
        <v>-214590.19</v>
      </c>
      <c r="R22" s="34">
        <f t="shared" si="6"/>
        <v>-25710.879999999997</v>
      </c>
      <c r="S22" s="49" t="s">
        <v>83</v>
      </c>
      <c r="T22" s="54" t="s">
        <v>68</v>
      </c>
      <c r="U22" s="53" t="s">
        <v>68</v>
      </c>
      <c r="V22" s="75" t="s">
        <v>64</v>
      </c>
    </row>
    <row r="23" spans="2:22" x14ac:dyDescent="0.2">
      <c r="B23" s="9" t="s">
        <v>20</v>
      </c>
      <c r="C23" s="29" t="s">
        <v>21</v>
      </c>
      <c r="D23" s="14">
        <v>141281</v>
      </c>
      <c r="E23" s="14">
        <v>108434</v>
      </c>
      <c r="F23" s="14">
        <v>104849</v>
      </c>
      <c r="G23" s="14">
        <v>189936.04</v>
      </c>
      <c r="H23" s="14">
        <v>2144580</v>
      </c>
      <c r="I23" s="18">
        <v>2342157.09</v>
      </c>
      <c r="J23" s="19">
        <v>2298283</v>
      </c>
      <c r="K23" s="19">
        <f t="shared" si="1"/>
        <v>-43874.089999999851</v>
      </c>
      <c r="L23" s="19">
        <v>146100</v>
      </c>
      <c r="M23" s="27">
        <f t="shared" si="3"/>
        <v>6.8125227317236942E-2</v>
      </c>
      <c r="N23" s="18">
        <f t="shared" si="4"/>
        <v>-118799.25</v>
      </c>
      <c r="O23" s="20">
        <v>27300.75</v>
      </c>
      <c r="P23" s="18">
        <f t="shared" si="5"/>
        <v>-138818.9</v>
      </c>
      <c r="Q23" s="38">
        <v>-111518.15</v>
      </c>
      <c r="R23" s="34">
        <f t="shared" si="6"/>
        <v>81502.040000000008</v>
      </c>
      <c r="S23" s="48" t="s">
        <v>81</v>
      </c>
      <c r="T23" s="51" t="s">
        <v>64</v>
      </c>
      <c r="U23" s="53" t="s">
        <v>68</v>
      </c>
      <c r="V23" s="76" t="s">
        <v>68</v>
      </c>
    </row>
    <row r="24" spans="2:22" ht="15.75" x14ac:dyDescent="0.25">
      <c r="B24" s="10" t="s">
        <v>46</v>
      </c>
      <c r="C24" s="8"/>
      <c r="D24" s="14"/>
      <c r="E24" s="14"/>
      <c r="F24" s="14"/>
      <c r="G24" s="14"/>
      <c r="H24" s="14"/>
      <c r="I24" s="18"/>
      <c r="J24" s="19"/>
      <c r="K24" s="19"/>
      <c r="L24" s="19"/>
      <c r="M24" s="26"/>
      <c r="N24" s="18"/>
      <c r="O24" s="20"/>
      <c r="P24" s="18"/>
      <c r="Q24" s="38"/>
      <c r="R24" s="34"/>
      <c r="S24" s="48"/>
      <c r="T24" s="47"/>
      <c r="U24" s="42"/>
      <c r="V24" s="41"/>
    </row>
    <row r="25" spans="2:22" x14ac:dyDescent="0.2">
      <c r="B25" s="9" t="s">
        <v>48</v>
      </c>
      <c r="C25" s="29" t="s">
        <v>50</v>
      </c>
      <c r="D25" s="14">
        <v>198475</v>
      </c>
      <c r="E25" s="14">
        <v>145454</v>
      </c>
      <c r="F25" s="14">
        <v>116826</v>
      </c>
      <c r="G25" s="14">
        <v>42778.78</v>
      </c>
      <c r="H25" s="14">
        <v>9368564</v>
      </c>
      <c r="I25" s="18">
        <v>10451563.84</v>
      </c>
      <c r="J25" s="19">
        <v>10220044.77</v>
      </c>
      <c r="K25" s="19">
        <f>J25-I25</f>
        <v>-231519.0700000003</v>
      </c>
      <c r="L25" s="19">
        <f>G25+K25</f>
        <v>-188740.2900000003</v>
      </c>
      <c r="M25" s="27">
        <f>L25/H25</f>
        <v>-2.0146128051214712E-2</v>
      </c>
      <c r="N25" s="18">
        <f>O25-L25</f>
        <v>77599.920000000304</v>
      </c>
      <c r="O25" s="20">
        <v>-111140.37</v>
      </c>
      <c r="P25" s="18">
        <f>Q25-O25</f>
        <v>202128.89</v>
      </c>
      <c r="Q25" s="38">
        <v>90988.52</v>
      </c>
      <c r="R25" s="34">
        <f>G25-E25</f>
        <v>-102675.22</v>
      </c>
      <c r="S25" s="49" t="s">
        <v>84</v>
      </c>
      <c r="T25" s="51" t="s">
        <v>64</v>
      </c>
      <c r="U25" s="52" t="s">
        <v>64</v>
      </c>
      <c r="V25" s="75" t="s">
        <v>64</v>
      </c>
    </row>
    <row r="26" spans="2:22" x14ac:dyDescent="0.2">
      <c r="B26" s="9" t="s">
        <v>49</v>
      </c>
      <c r="C26" s="8" t="s">
        <v>47</v>
      </c>
      <c r="D26" s="14">
        <v>949000</v>
      </c>
      <c r="E26" s="14">
        <v>823062</v>
      </c>
      <c r="F26" s="14">
        <v>709099</v>
      </c>
      <c r="G26" s="14">
        <v>673972.95</v>
      </c>
      <c r="H26" s="14">
        <v>8184737</v>
      </c>
      <c r="I26" s="18">
        <v>8822116.2799999993</v>
      </c>
      <c r="J26" s="19">
        <v>8745788</v>
      </c>
      <c r="K26" s="19">
        <f>J26-I26</f>
        <v>-76328.279999999329</v>
      </c>
      <c r="L26" s="19">
        <f>G26+K26</f>
        <v>597644.67000000062</v>
      </c>
      <c r="M26" s="27">
        <f>L26/H26</f>
        <v>7.3019410397670764E-2</v>
      </c>
      <c r="N26" s="18">
        <f>O26-L26</f>
        <v>-197169.28000000061</v>
      </c>
      <c r="O26" s="20">
        <v>400475.39</v>
      </c>
      <c r="P26" s="18">
        <f>Q26-O26</f>
        <v>-374747.14</v>
      </c>
      <c r="Q26" s="38">
        <v>25728.25</v>
      </c>
      <c r="R26" s="34">
        <f>G26-E26</f>
        <v>-149089.05000000005</v>
      </c>
      <c r="S26" s="49" t="s">
        <v>85</v>
      </c>
      <c r="T26" s="51" t="s">
        <v>64</v>
      </c>
      <c r="U26" s="53" t="s">
        <v>68</v>
      </c>
      <c r="V26" s="76" t="s">
        <v>68</v>
      </c>
    </row>
    <row r="27" spans="2:22" ht="15.75" x14ac:dyDescent="0.25">
      <c r="B27" s="10" t="s">
        <v>51</v>
      </c>
      <c r="C27" s="8"/>
      <c r="D27" s="14"/>
      <c r="E27" s="14"/>
      <c r="F27" s="14"/>
      <c r="G27" s="14"/>
      <c r="H27" s="14"/>
      <c r="I27" s="18"/>
      <c r="J27" s="19"/>
      <c r="K27" s="19"/>
      <c r="L27" s="19"/>
      <c r="M27" s="20"/>
      <c r="N27" s="18"/>
      <c r="O27" s="20"/>
      <c r="P27" s="18"/>
      <c r="Q27" s="38"/>
      <c r="R27" s="34"/>
      <c r="S27" s="48"/>
      <c r="T27" s="47"/>
      <c r="U27" s="42"/>
      <c r="V27" s="41"/>
    </row>
    <row r="28" spans="2:22" x14ac:dyDescent="0.2">
      <c r="B28" s="9" t="s">
        <v>53</v>
      </c>
      <c r="C28" s="8" t="s">
        <v>54</v>
      </c>
      <c r="D28" s="14">
        <v>306052</v>
      </c>
      <c r="E28" s="14">
        <v>40337</v>
      </c>
      <c r="F28" s="14">
        <v>538867</v>
      </c>
      <c r="G28" s="14">
        <v>628004</v>
      </c>
      <c r="H28" s="14">
        <v>5108852</v>
      </c>
      <c r="I28" s="32">
        <v>6657165.25</v>
      </c>
      <c r="J28" s="19">
        <v>6770259</v>
      </c>
      <c r="K28" s="19">
        <f>J28-I28</f>
        <v>113093.75</v>
      </c>
      <c r="L28" s="34">
        <f>G28+K28</f>
        <v>741097.75</v>
      </c>
      <c r="M28" s="27">
        <f>L28/H28</f>
        <v>0.14506150305391505</v>
      </c>
      <c r="N28" s="18">
        <f>O28-L28</f>
        <v>-260274.15999999997</v>
      </c>
      <c r="O28" s="20">
        <v>480823.59</v>
      </c>
      <c r="P28" s="34">
        <f>Q28-O28</f>
        <v>-374964.5</v>
      </c>
      <c r="Q28" s="38">
        <v>105859.09</v>
      </c>
      <c r="R28" s="34">
        <f>G28-E28</f>
        <v>587667</v>
      </c>
      <c r="S28" s="48" t="s">
        <v>87</v>
      </c>
      <c r="T28" s="51" t="s">
        <v>64</v>
      </c>
      <c r="U28" s="53" t="s">
        <v>68</v>
      </c>
      <c r="V28" s="76" t="s">
        <v>68</v>
      </c>
    </row>
    <row r="29" spans="2:22" x14ac:dyDescent="0.2">
      <c r="B29" s="9">
        <v>1100</v>
      </c>
      <c r="C29" s="29" t="s">
        <v>52</v>
      </c>
      <c r="D29" s="14">
        <v>-503225</v>
      </c>
      <c r="E29" s="35"/>
      <c r="F29" s="14">
        <v>-459501</v>
      </c>
      <c r="G29" s="14">
        <v>-192868.69</v>
      </c>
      <c r="H29" s="31">
        <v>4466815</v>
      </c>
      <c r="I29" s="33">
        <v>5301776.96</v>
      </c>
      <c r="J29" s="30">
        <v>5383779</v>
      </c>
      <c r="K29" s="30">
        <f>J29-I29</f>
        <v>82002.040000000037</v>
      </c>
      <c r="L29" s="30">
        <f>G29+K29</f>
        <v>-110866.64999999997</v>
      </c>
      <c r="M29" s="27">
        <f>L29/H29</f>
        <v>-2.4820067542533096E-2</v>
      </c>
      <c r="N29" s="18">
        <f>O29-L29</f>
        <v>57093.909999999967</v>
      </c>
      <c r="O29" s="20">
        <v>-53772.74</v>
      </c>
      <c r="P29" s="33">
        <f>Q29-O29</f>
        <v>19456.72</v>
      </c>
      <c r="Q29" s="38">
        <v>-34316.019999999997</v>
      </c>
      <c r="R29" s="34">
        <f>G29-F29</f>
        <v>266632.31</v>
      </c>
      <c r="S29" s="48" t="s">
        <v>88</v>
      </c>
      <c r="T29" s="51" t="s">
        <v>64</v>
      </c>
      <c r="U29" s="53" t="s">
        <v>68</v>
      </c>
      <c r="V29" s="75" t="s">
        <v>64</v>
      </c>
    </row>
    <row r="30" spans="2:22" ht="4.9000000000000004" customHeight="1" x14ac:dyDescent="0.2">
      <c r="B30" s="9"/>
      <c r="C30" s="8"/>
      <c r="D30" s="14"/>
      <c r="E30" s="8"/>
      <c r="F30" s="8"/>
      <c r="G30" s="14"/>
      <c r="H30" s="14"/>
      <c r="I30" s="18"/>
      <c r="J30" s="19"/>
      <c r="K30" s="19"/>
      <c r="L30" s="19"/>
      <c r="M30" s="20"/>
      <c r="N30" s="18"/>
      <c r="O30" s="20"/>
      <c r="P30" s="18"/>
      <c r="Q30" s="38"/>
      <c r="R30" s="34"/>
      <c r="S30" s="48"/>
      <c r="T30" s="47"/>
      <c r="U30" s="42"/>
      <c r="V30" s="41"/>
    </row>
    <row r="31" spans="2:22" s="1" customFormat="1" ht="16.5" thickBot="1" x14ac:dyDescent="0.3">
      <c r="B31" s="11" t="s">
        <v>55</v>
      </c>
      <c r="C31" s="12"/>
      <c r="D31" s="21">
        <f t="shared" ref="D31:F31" si="7">SUM(D5:D30)</f>
        <v>2519620</v>
      </c>
      <c r="E31" s="21">
        <f t="shared" si="7"/>
        <v>1460961</v>
      </c>
      <c r="F31" s="21">
        <f t="shared" si="7"/>
        <v>1081098</v>
      </c>
      <c r="G31" s="21">
        <f>SUM(G5:G30)</f>
        <v>1460055.3199999998</v>
      </c>
      <c r="H31" s="21">
        <f t="shared" ref="H31:Q31" si="8">SUM(H5:H30)</f>
        <v>52618639</v>
      </c>
      <c r="I31" s="22">
        <f t="shared" si="8"/>
        <v>60415429.589999996</v>
      </c>
      <c r="J31" s="23">
        <f t="shared" si="8"/>
        <v>59270041.769999996</v>
      </c>
      <c r="K31" s="23">
        <f t="shared" si="8"/>
        <v>-1145387.8199999998</v>
      </c>
      <c r="L31" s="23">
        <f t="shared" si="8"/>
        <v>314705.5500000001</v>
      </c>
      <c r="M31" s="28">
        <f>L31/H31</f>
        <v>5.9808759021684329E-3</v>
      </c>
      <c r="N31" s="22">
        <f t="shared" si="8"/>
        <v>-923756.09999999986</v>
      </c>
      <c r="O31" s="24">
        <f t="shared" si="8"/>
        <v>-609050.55000000005</v>
      </c>
      <c r="P31" s="22">
        <f t="shared" si="8"/>
        <v>-1047731.4099999999</v>
      </c>
      <c r="Q31" s="39">
        <f t="shared" si="8"/>
        <v>-1656781.9599999997</v>
      </c>
      <c r="R31" s="21">
        <f t="shared" ref="R31" si="9">SUM(R5:R30)</f>
        <v>458595.31999999989</v>
      </c>
      <c r="S31" s="55" t="s">
        <v>86</v>
      </c>
      <c r="T31" s="56"/>
      <c r="U31" s="57"/>
      <c r="V31" s="58"/>
    </row>
    <row r="32" spans="2:22" ht="4.9000000000000004" customHeight="1" thickTop="1" x14ac:dyDescent="0.2"/>
  </sheetData>
  <sortState xmlns:xlrd2="http://schemas.microsoft.com/office/spreadsheetml/2017/richdata2" ref="B28:V29">
    <sortCondition ref="C28:C29"/>
  </sortState>
  <mergeCells count="7">
    <mergeCell ref="S3:V3"/>
    <mergeCell ref="B2:V2"/>
    <mergeCell ref="I3:M3"/>
    <mergeCell ref="N3:O3"/>
    <mergeCell ref="P3:Q3"/>
    <mergeCell ref="B3:C4"/>
    <mergeCell ref="E3:H3"/>
  </mergeCells>
  <phoneticPr fontId="3" type="noConversion"/>
  <printOptions horizontalCentered="1" gridLines="1"/>
  <pageMargins left="0.39370078740157483" right="0.39370078740157483" top="0.39370078740157483" bottom="0.39370078740157483" header="0" footer="0"/>
  <pageSetup paperSize="9" scale="75" orientation="landscape" r:id="rId1"/>
  <headerFooter>
    <oddHeader>&amp;R&amp;"Arial,Bold"&amp;14Annex 1</oddHeader>
  </headerFooter>
  <ignoredErrors>
    <ignoredError sqref="B25:B28 B7:B23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City of York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Hartle, Richard</dc:creator>
  <cp:lastModifiedBy>Marshall-Groot, Helen</cp:lastModifiedBy>
  <cp:lastPrinted>2024-10-08T18:09:06Z</cp:lastPrinted>
  <dcterms:created xsi:type="dcterms:W3CDTF">2023-06-14T06:47:37Z</dcterms:created>
  <dcterms:modified xsi:type="dcterms:W3CDTF">2024-10-11T12:46:02Z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